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Wind turbines" sheetId="1" r:id="rId1"/>
  </sheets>
  <definedNames/>
  <calcPr fullCalcOnLoad="1"/>
</workbook>
</file>

<file path=xl/sharedStrings.xml><?xml version="1.0" encoding="utf-8"?>
<sst xmlns="http://schemas.openxmlformats.org/spreadsheetml/2006/main" count="57" uniqueCount="37">
  <si>
    <t>Number of turbines</t>
  </si>
  <si>
    <t>Hub height above building</t>
  </si>
  <si>
    <t>Terrain</t>
  </si>
  <si>
    <t>Urban</t>
  </si>
  <si>
    <t>Suburban</t>
  </si>
  <si>
    <t>Rural</t>
  </si>
  <si>
    <t>kWh per year</t>
  </si>
  <si>
    <t>Corrected wind speed</t>
  </si>
  <si>
    <t>Wind speed at 10 m</t>
  </si>
  <si>
    <t>Correction</t>
  </si>
  <si>
    <t>Enter data in green cells</t>
  </si>
  <si>
    <t>Rotor diameter</t>
  </si>
  <si>
    <t>Instructions:</t>
  </si>
  <si>
    <t>A</t>
  </si>
  <si>
    <t>B</t>
  </si>
  <si>
    <t>C</t>
  </si>
  <si>
    <t>Turbines A</t>
  </si>
  <si>
    <t>Turbines B</t>
  </si>
  <si>
    <t>Turbines C</t>
  </si>
  <si>
    <t>Total turbines</t>
  </si>
  <si>
    <t>Total kWh per year</t>
  </si>
  <si>
    <t>Average rotor diameter</t>
  </si>
  <si>
    <t>Average hub height</t>
  </si>
  <si>
    <t>Average</t>
  </si>
  <si>
    <t>check total</t>
  </si>
  <si>
    <t>If there are turbines with differing rotor diameters or hub heights, enter the data under A, B and C.</t>
  </si>
  <si>
    <t>Enter the values shown in the yellow cells into the wind turbine section of the SAP calculator.</t>
  </si>
  <si>
    <t>Terrain:</t>
  </si>
  <si>
    <t>Urban - city centres with mostly closely spaced buildings of four storeys or higher</t>
  </si>
  <si>
    <t>Suburban - town or village situations with other buildings well spaced</t>
  </si>
  <si>
    <t>Rural - open country with occasional houses and trees</t>
  </si>
  <si>
    <t xml:space="preserve"> metres</t>
  </si>
  <si>
    <t>Wind turbine calculator for multiple turbines in SAP 2005 and SAP 2009</t>
  </si>
  <si>
    <t>This spreadsheet can be used in conjunction with SAP 2005 or SAP 2009 software when there is more than one turbine with differing hub height or rotor diameter</t>
  </si>
  <si>
    <t>Rev 27 September 2010</t>
  </si>
  <si>
    <t>The spreadsheet calculates the parameters of a single turbine specification that provides the same total result.</t>
  </si>
  <si>
    <t>A copy of this spreadsheet should be kept for audit purposes alongside other details of the job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</si>
</sst>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00"/>
    <numFmt numFmtId="165" formatCode="0.0"/>
    <numFmt numFmtId="166" formatCode="&quot;£&quot;#,##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color indexed="22"/>
      <name val="Arial"/>
      <family val="0"/>
    </font>
    <font>
      <b/>
      <sz val="10"/>
      <color indexed="22"/>
      <name val="Arial"/>
      <family val="2"/>
    </font>
    <font>
      <sz val="8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0" fillId="2" borderId="1" xfId="0" applyFill="1" applyBorder="1" applyAlignment="1" applyProtection="1">
      <alignment/>
      <protection locked="0"/>
    </xf>
    <xf numFmtId="0" fontId="2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3" fillId="0" borderId="0" xfId="0" applyFont="1" applyAlignment="1" applyProtection="1">
      <alignment horizontal="right"/>
      <protection/>
    </xf>
    <xf numFmtId="165" fontId="3" fillId="0" borderId="0" xfId="0" applyNumberFormat="1" applyFont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1" fontId="0" fillId="0" borderId="0" xfId="0" applyNumberFormat="1" applyFill="1" applyAlignment="1" applyProtection="1">
      <alignment/>
      <protection/>
    </xf>
    <xf numFmtId="2" fontId="0" fillId="0" borderId="0" xfId="0" applyNumberFormat="1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0" xfId="0" applyFont="1" applyAlignment="1">
      <alignment/>
    </xf>
    <xf numFmtId="0" fontId="0" fillId="0" borderId="0" xfId="0" applyAlignment="1" applyProtection="1">
      <alignment horizontal="center"/>
      <protection/>
    </xf>
    <xf numFmtId="0" fontId="0" fillId="2" borderId="1" xfId="0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1" fontId="0" fillId="0" borderId="0" xfId="0" applyNumberFormat="1" applyFill="1" applyAlignment="1" applyProtection="1">
      <alignment horizontal="center"/>
      <protection/>
    </xf>
    <xf numFmtId="1" fontId="0" fillId="0" borderId="0" xfId="0" applyNumberFormat="1" applyAlignment="1" applyProtection="1">
      <alignment horizontal="center"/>
      <protection/>
    </xf>
    <xf numFmtId="0" fontId="0" fillId="3" borderId="1" xfId="0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2" fontId="0" fillId="3" borderId="1" xfId="0" applyNumberForma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39"/>
  <sheetViews>
    <sheetView showGridLines="0" tabSelected="1" workbookViewId="0" topLeftCell="A1">
      <selection activeCell="D8" sqref="D8"/>
    </sheetView>
  </sheetViews>
  <sheetFormatPr defaultColWidth="9.140625" defaultRowHeight="12.75"/>
  <sheetData>
    <row r="2" spans="1:19" ht="12.75">
      <c r="A2" s="2" t="s">
        <v>32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12.75">
      <c r="A3" s="2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ht="12.75">
      <c r="A4" s="18" t="s">
        <v>33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.7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.75">
      <c r="A6" s="4" t="s">
        <v>10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.75">
      <c r="A7" s="3"/>
      <c r="B7" s="2"/>
      <c r="C7" s="3"/>
      <c r="D7" s="3"/>
      <c r="E7" s="3"/>
      <c r="F7" s="3"/>
      <c r="G7" s="3"/>
      <c r="P7" s="3"/>
      <c r="Q7" s="3"/>
      <c r="R7" s="3"/>
      <c r="S7" s="3"/>
    </row>
    <row r="8" spans="1:19" ht="12.75">
      <c r="A8" s="3" t="s">
        <v>2</v>
      </c>
      <c r="B8" s="3"/>
      <c r="C8" s="3"/>
      <c r="D8" s="1" t="s">
        <v>5</v>
      </c>
      <c r="E8" s="16"/>
      <c r="F8" s="16"/>
      <c r="P8" s="3"/>
      <c r="Q8" s="3"/>
      <c r="R8" s="3"/>
      <c r="S8" s="3"/>
    </row>
    <row r="9" spans="1:20" ht="12.75">
      <c r="A9" s="3"/>
      <c r="B9" s="3"/>
      <c r="C9" s="3"/>
      <c r="D9" s="19" t="s">
        <v>13</v>
      </c>
      <c r="E9" s="19" t="s">
        <v>14</v>
      </c>
      <c r="F9" s="19" t="s">
        <v>15</v>
      </c>
      <c r="M9" s="15" t="s">
        <v>16</v>
      </c>
      <c r="N9" s="5"/>
      <c r="O9" s="5" t="s">
        <v>3</v>
      </c>
      <c r="P9" s="6">
        <v>0.56</v>
      </c>
      <c r="Q9" s="6">
        <v>0.51</v>
      </c>
      <c r="R9" s="6">
        <v>0.4</v>
      </c>
      <c r="S9" s="6">
        <v>0.28</v>
      </c>
      <c r="T9" s="6">
        <f>IF($D$12&gt;=10,P9,IF($D$12&gt;=5,Q9+(P9-Q9)*($D$12-5)/5,IF($D$12&gt;=2,R9+(Q9-R9)*($D$12-2)/3,S9+(R9-S9)*($D$12)/2)))</f>
        <v>0.4036666666666667</v>
      </c>
    </row>
    <row r="10" spans="1:20" ht="12.75">
      <c r="A10" s="3" t="s">
        <v>0</v>
      </c>
      <c r="B10" s="3"/>
      <c r="C10" s="3"/>
      <c r="D10" s="20">
        <v>1</v>
      </c>
      <c r="E10" s="20">
        <v>2</v>
      </c>
      <c r="F10" s="20">
        <v>0</v>
      </c>
      <c r="M10" s="5"/>
      <c r="N10" s="5"/>
      <c r="O10" s="5" t="s">
        <v>4</v>
      </c>
      <c r="P10" s="6">
        <v>0.67</v>
      </c>
      <c r="Q10" s="6">
        <v>0.61</v>
      </c>
      <c r="R10" s="6">
        <v>0.53</v>
      </c>
      <c r="S10" s="6">
        <v>0.39</v>
      </c>
      <c r="T10" s="6">
        <f>IF($D$12&gt;=6,P10,IF($D$12&gt;=4,Q10+(P10-Q10)*($D$12-4)/2,IF($D$12&gt;=2,R10+(Q10-R10)*($D$12-2)/2,S10+(R10-S10)*$D$12/2)))</f>
        <v>0.534</v>
      </c>
    </row>
    <row r="11" spans="1:20" ht="12.75">
      <c r="A11" s="3" t="s">
        <v>11</v>
      </c>
      <c r="B11" s="3"/>
      <c r="C11" s="3"/>
      <c r="D11" s="21">
        <v>1</v>
      </c>
      <c r="E11" s="21">
        <v>1.45</v>
      </c>
      <c r="F11" s="21"/>
      <c r="G11" t="s">
        <v>31</v>
      </c>
      <c r="M11" s="5"/>
      <c r="N11" s="5"/>
      <c r="O11" s="5" t="s">
        <v>5</v>
      </c>
      <c r="P11" s="6">
        <v>1</v>
      </c>
      <c r="Q11" s="6">
        <v>0.94</v>
      </c>
      <c r="R11" s="6">
        <v>0.86</v>
      </c>
      <c r="S11" s="6">
        <v>0.82</v>
      </c>
      <c r="T11" s="6">
        <f>IF($D$12&gt;=12,P11,IF($D$12&gt;=7,Q11+(P11-Q11)*($D$12-7)/5,IF($D$12&gt;=2,R11+(Q11-R11)*($D$12-2)/5,S11+(R11-S11)*$D$12/2)))</f>
        <v>0.8616</v>
      </c>
    </row>
    <row r="12" spans="1:20" ht="12.75">
      <c r="A12" s="3" t="s">
        <v>1</v>
      </c>
      <c r="B12" s="3"/>
      <c r="C12" s="3"/>
      <c r="D12" s="21">
        <v>2.1</v>
      </c>
      <c r="E12" s="21">
        <v>1.35</v>
      </c>
      <c r="F12" s="21"/>
      <c r="G12" t="s">
        <v>31</v>
      </c>
      <c r="M12" s="5"/>
      <c r="N12" s="5"/>
      <c r="O12" s="5"/>
      <c r="P12" s="5"/>
      <c r="Q12" s="5"/>
      <c r="R12" s="5"/>
      <c r="S12" s="5"/>
      <c r="T12" s="5"/>
    </row>
    <row r="13" spans="4:20" ht="12.75">
      <c r="D13" s="22"/>
      <c r="E13" s="22"/>
      <c r="F13" s="22"/>
      <c r="M13" s="5"/>
      <c r="N13" s="7" t="s">
        <v>8</v>
      </c>
      <c r="O13" s="8">
        <v>5</v>
      </c>
      <c r="P13" s="5"/>
      <c r="Q13" s="5"/>
      <c r="R13" s="5"/>
      <c r="S13" s="5"/>
      <c r="T13" s="5"/>
    </row>
    <row r="14" spans="1:20" ht="12.75">
      <c r="A14" s="3" t="s">
        <v>6</v>
      </c>
      <c r="B14" s="3"/>
      <c r="C14" s="3"/>
      <c r="D14" s="23">
        <f>0.24*D10*3.14159*0.25*D11*D11*0.6125*O15*O15*O15*1.9*8.76</f>
        <v>153.63552197968528</v>
      </c>
      <c r="E14" s="23">
        <f>0.24*E10*3.14159*0.25*E11*E11*0.6125*O23*O23*O23*1.9*8.76</f>
        <v>613.7490042594458</v>
      </c>
      <c r="F14" s="23">
        <f>0.24*F10*3.14159*0.25*F11*F11*0.6125*O31*O31*O31*1.9*8.76</f>
        <v>0</v>
      </c>
      <c r="M14" s="5"/>
      <c r="N14" s="7" t="s">
        <v>9</v>
      </c>
      <c r="O14" s="5">
        <f>IF(D12&lt;0.5*D11,0,IF(D8="Urban",T9,IF(D8="Suburban",T10,T11)))</f>
        <v>0.8616</v>
      </c>
      <c r="P14" s="5"/>
      <c r="Q14" s="5"/>
      <c r="R14" s="5"/>
      <c r="S14" s="5"/>
      <c r="T14" s="5"/>
    </row>
    <row r="15" spans="1:20" ht="12.75">
      <c r="A15" s="3" t="s">
        <v>20</v>
      </c>
      <c r="B15" s="3"/>
      <c r="C15" s="3"/>
      <c r="D15" s="24">
        <f>D14+E14+F14</f>
        <v>767.384526239131</v>
      </c>
      <c r="E15" s="19"/>
      <c r="F15" s="19"/>
      <c r="H15" s="3"/>
      <c r="I15" s="3"/>
      <c r="J15" s="3"/>
      <c r="M15" s="5"/>
      <c r="N15" s="7" t="s">
        <v>7</v>
      </c>
      <c r="O15" s="5">
        <f>O13*O14</f>
        <v>4.308</v>
      </c>
      <c r="P15" s="5"/>
      <c r="Q15" s="5"/>
      <c r="R15" s="5"/>
      <c r="S15" s="5"/>
      <c r="T15" s="5"/>
    </row>
    <row r="16" spans="4:20" ht="12.75">
      <c r="D16" s="22"/>
      <c r="E16" s="22"/>
      <c r="F16" s="22"/>
      <c r="H16" s="3"/>
      <c r="I16" s="3"/>
      <c r="J16" s="3"/>
      <c r="M16" s="3"/>
      <c r="N16" s="3"/>
      <c r="O16" s="3"/>
      <c r="P16" s="3"/>
      <c r="Q16" s="3"/>
      <c r="R16" s="3"/>
      <c r="S16" s="3"/>
      <c r="T16" s="3"/>
    </row>
    <row r="17" spans="1:20" ht="12.75">
      <c r="A17" s="14" t="s">
        <v>19</v>
      </c>
      <c r="B17" s="9"/>
      <c r="C17" s="9"/>
      <c r="D17" s="25">
        <f>D10+E10+F10</f>
        <v>3</v>
      </c>
      <c r="E17" s="26"/>
      <c r="F17" s="19"/>
      <c r="H17" s="3"/>
      <c r="I17" s="3"/>
      <c r="J17" s="3"/>
      <c r="M17" s="15" t="s">
        <v>17</v>
      </c>
      <c r="N17" s="5"/>
      <c r="O17" s="5" t="s">
        <v>3</v>
      </c>
      <c r="P17" s="6">
        <v>0.56</v>
      </c>
      <c r="Q17" s="6">
        <v>0.51</v>
      </c>
      <c r="R17" s="6">
        <v>0.4</v>
      </c>
      <c r="S17" s="6">
        <v>0.28</v>
      </c>
      <c r="T17" s="6">
        <f>IF($E$12&gt;=10,P17,IF($E$12&gt;=5,Q17+(P17-Q17)*($E$12-5)/5,IF($E$12&gt;=2,R17+(Q17-R17)*($E$12-2)/3,S17+(R17-S17)*($E$12)/2)))</f>
        <v>0.36100000000000004</v>
      </c>
    </row>
    <row r="18" spans="1:20" ht="12.75">
      <c r="A18" s="14" t="s">
        <v>21</v>
      </c>
      <c r="B18" s="9"/>
      <c r="C18" s="9"/>
      <c r="D18" s="27">
        <f>SQRT(D15/(0.24*D17*3.14159*0.25*0.6125*O39*O39*O39*1.9*8.76))</f>
        <v>1.3121975260976233</v>
      </c>
      <c r="E18" s="26"/>
      <c r="F18" s="19"/>
      <c r="H18" s="3"/>
      <c r="I18" s="3"/>
      <c r="J18" s="3"/>
      <c r="M18" s="5"/>
      <c r="N18" s="5"/>
      <c r="O18" s="5" t="s">
        <v>4</v>
      </c>
      <c r="P18" s="6">
        <v>0.67</v>
      </c>
      <c r="Q18" s="6">
        <v>0.61</v>
      </c>
      <c r="R18" s="6">
        <v>0.53</v>
      </c>
      <c r="S18" s="6">
        <v>0.39</v>
      </c>
      <c r="T18" s="6">
        <f>IF($E$12&gt;=10,P18,IF($E$12&gt;=5,Q18+(P18-Q18)*($E$12-5)/5,IF($E$12&gt;=2,R18+(Q18-R18)*($E$12-2)/3,S18+(R18-S18)*($E$12)/2)))</f>
        <v>0.48450000000000004</v>
      </c>
    </row>
    <row r="19" spans="1:20" ht="12.75">
      <c r="A19" s="14" t="s">
        <v>22</v>
      </c>
      <c r="B19" s="9"/>
      <c r="C19" s="9"/>
      <c r="D19" s="27">
        <f>(D10*D12+E10*E12+F10*F12)/D17</f>
        <v>1.6000000000000003</v>
      </c>
      <c r="E19" s="26"/>
      <c r="F19" s="19"/>
      <c r="H19" s="3"/>
      <c r="I19" s="17"/>
      <c r="J19" s="3"/>
      <c r="M19" s="5"/>
      <c r="N19" s="5"/>
      <c r="O19" s="5" t="s">
        <v>5</v>
      </c>
      <c r="P19" s="6">
        <v>1</v>
      </c>
      <c r="Q19" s="6">
        <v>0.94</v>
      </c>
      <c r="R19" s="6">
        <v>0.86</v>
      </c>
      <c r="S19" s="6">
        <v>0.82</v>
      </c>
      <c r="T19" s="6">
        <f>IF($E$12&gt;=10,P19,IF($E$12&gt;=5,Q19+(P19-Q19)*($E$12-5)/5,IF($E$12&gt;=2,R19+(Q19-R19)*($E$12-2)/3,S19+(R19-S19)*($E$12)/2)))</f>
        <v>0.847</v>
      </c>
    </row>
    <row r="20" spans="6:20" ht="12.75">
      <c r="F20" s="9"/>
      <c r="G20" s="3"/>
      <c r="H20" s="3"/>
      <c r="I20" s="5"/>
      <c r="J20" s="3"/>
      <c r="M20" s="5"/>
      <c r="N20" s="5"/>
      <c r="O20" s="5"/>
      <c r="P20" s="5"/>
      <c r="Q20" s="5"/>
      <c r="R20" s="5"/>
      <c r="S20" s="5"/>
      <c r="T20" s="5"/>
    </row>
    <row r="21" spans="1:20" ht="12.75">
      <c r="A21" s="10" t="s">
        <v>27</v>
      </c>
      <c r="B21" s="9"/>
      <c r="C21" s="9"/>
      <c r="D21" s="9"/>
      <c r="E21" s="9"/>
      <c r="F21" s="9"/>
      <c r="G21" s="3"/>
      <c r="H21" s="3"/>
      <c r="I21" s="3"/>
      <c r="J21" s="3"/>
      <c r="M21" s="5"/>
      <c r="N21" s="7" t="s">
        <v>8</v>
      </c>
      <c r="O21" s="8">
        <f>O13</f>
        <v>5</v>
      </c>
      <c r="P21" s="5"/>
      <c r="Q21" s="5"/>
      <c r="R21" s="5"/>
      <c r="S21" s="5"/>
      <c r="T21" s="5"/>
    </row>
    <row r="22" spans="1:20" ht="12.75">
      <c r="A22" s="9" t="s">
        <v>28</v>
      </c>
      <c r="B22" s="9"/>
      <c r="C22" s="9"/>
      <c r="D22" s="11"/>
      <c r="E22" s="9"/>
      <c r="F22" s="9"/>
      <c r="G22" s="3"/>
      <c r="H22" s="3"/>
      <c r="I22" s="3"/>
      <c r="J22" s="3"/>
      <c r="M22" s="5"/>
      <c r="N22" s="7" t="s">
        <v>9</v>
      </c>
      <c r="O22" s="5">
        <f>IF(E12&lt;0.5*E11,0,IF(D8="Urban",T17,IF(D8="Suburban",T18,T19)))</f>
        <v>0.847</v>
      </c>
      <c r="P22" s="5"/>
      <c r="Q22" s="5"/>
      <c r="R22" s="5"/>
      <c r="S22" s="5"/>
      <c r="T22" s="5"/>
    </row>
    <row r="23" spans="1:20" ht="12.75">
      <c r="A23" s="9" t="s">
        <v>29</v>
      </c>
      <c r="B23" s="9"/>
      <c r="C23" s="9"/>
      <c r="D23" s="12"/>
      <c r="E23" s="9"/>
      <c r="F23" s="9"/>
      <c r="G23" s="3"/>
      <c r="H23" s="3"/>
      <c r="I23" s="3"/>
      <c r="J23" s="3"/>
      <c r="M23" s="5"/>
      <c r="N23" s="7" t="s">
        <v>7</v>
      </c>
      <c r="O23" s="5">
        <f>O21*O22</f>
        <v>4.234999999999999</v>
      </c>
      <c r="P23" s="5"/>
      <c r="Q23" s="5"/>
      <c r="R23" s="5"/>
      <c r="S23" s="5"/>
      <c r="T23" s="5"/>
    </row>
    <row r="24" spans="1:10" ht="12.75">
      <c r="A24" s="9" t="s">
        <v>30</v>
      </c>
      <c r="B24" s="9"/>
      <c r="C24" s="9"/>
      <c r="D24" s="9"/>
      <c r="E24" s="9"/>
      <c r="F24" s="9"/>
      <c r="G24" s="3"/>
      <c r="H24" s="3"/>
      <c r="I24" s="3"/>
      <c r="J24" s="3"/>
    </row>
    <row r="25" spans="2:20" ht="12.75">
      <c r="B25" s="3"/>
      <c r="C25" s="3"/>
      <c r="D25" s="3"/>
      <c r="E25" s="3"/>
      <c r="F25" s="3"/>
      <c r="G25" s="3"/>
      <c r="H25" s="3"/>
      <c r="I25" s="3"/>
      <c r="J25" s="3"/>
      <c r="M25" s="15" t="s">
        <v>18</v>
      </c>
      <c r="N25" s="5"/>
      <c r="O25" s="5" t="s">
        <v>3</v>
      </c>
      <c r="P25" s="6">
        <v>0.56</v>
      </c>
      <c r="Q25" s="6">
        <v>0.51</v>
      </c>
      <c r="R25" s="6">
        <v>0.4</v>
      </c>
      <c r="S25" s="6">
        <v>0.28</v>
      </c>
      <c r="T25" s="6">
        <f>IF($F$12&gt;=10,P25,IF($F$12&gt;=5,Q25+(P25-Q25)*($F$12-5)/5,IF($F$12&gt;=2,R25+(Q25-R25)*($F$12-2)/3,S25+(R25-S25)*($F$12)/2)))</f>
        <v>0.28</v>
      </c>
    </row>
    <row r="26" spans="1:20" ht="12.75">
      <c r="A26" s="10" t="s">
        <v>12</v>
      </c>
      <c r="B26" s="3"/>
      <c r="C26" s="3"/>
      <c r="D26" s="3"/>
      <c r="E26" s="3"/>
      <c r="F26" s="3"/>
      <c r="G26" s="3"/>
      <c r="H26" s="3"/>
      <c r="I26" s="3"/>
      <c r="J26" s="3"/>
      <c r="M26" s="5"/>
      <c r="N26" s="5"/>
      <c r="O26" s="5" t="s">
        <v>4</v>
      </c>
      <c r="P26" s="6">
        <v>0.67</v>
      </c>
      <c r="Q26" s="6">
        <v>0.61</v>
      </c>
      <c r="R26" s="6">
        <v>0.53</v>
      </c>
      <c r="S26" s="6">
        <v>0.39</v>
      </c>
      <c r="T26" s="6">
        <f>IF($F$12&gt;=10,P26,IF($F$12&gt;=5,Q26+(P26-Q26)*($F$12-5)/5,IF($F$12&gt;=2,R26+(Q26-R26)*($F$12-2)/3,S26+(R26-S26)*($F$12)/2)))</f>
        <v>0.39</v>
      </c>
    </row>
    <row r="27" spans="1:20" ht="12.75">
      <c r="A27" s="9" t="s">
        <v>25</v>
      </c>
      <c r="B27" s="3"/>
      <c r="C27" s="3"/>
      <c r="D27" s="3"/>
      <c r="E27" s="3"/>
      <c r="F27" s="3"/>
      <c r="G27" s="3"/>
      <c r="H27" s="3"/>
      <c r="I27" s="3"/>
      <c r="J27" s="3"/>
      <c r="M27" s="5"/>
      <c r="N27" s="5"/>
      <c r="O27" s="5" t="s">
        <v>5</v>
      </c>
      <c r="P27" s="6">
        <v>1</v>
      </c>
      <c r="Q27" s="6">
        <v>0.94</v>
      </c>
      <c r="R27" s="6">
        <v>0.86</v>
      </c>
      <c r="S27" s="6">
        <v>0.82</v>
      </c>
      <c r="T27" s="6">
        <f>IF($F$12&gt;=10,P27,IF($F$12&gt;=5,Q27+(P27-Q27)*($F$12-5)/5,IF($F$12&gt;=2,R27+(Q27-R27)*($F$12-2)/3,S27+(R27-S27)*($F$12)/2)))</f>
        <v>0.82</v>
      </c>
    </row>
    <row r="28" spans="1:20" ht="12.75">
      <c r="A28" s="9" t="s">
        <v>35</v>
      </c>
      <c r="B28" s="3"/>
      <c r="C28" s="3"/>
      <c r="D28" s="3"/>
      <c r="E28" s="3"/>
      <c r="F28" s="3"/>
      <c r="G28" s="3"/>
      <c r="H28" s="3"/>
      <c r="I28" s="3"/>
      <c r="J28" s="3"/>
      <c r="M28" s="5"/>
      <c r="N28" s="5"/>
      <c r="O28" s="5"/>
      <c r="P28" s="5"/>
      <c r="Q28" s="5"/>
      <c r="R28" s="5"/>
      <c r="S28" s="5"/>
      <c r="T28" s="5"/>
    </row>
    <row r="29" spans="1:20" ht="12.75">
      <c r="A29" s="9" t="s">
        <v>26</v>
      </c>
      <c r="B29" s="3"/>
      <c r="C29" s="3"/>
      <c r="D29" s="3"/>
      <c r="E29" s="3"/>
      <c r="F29" s="3"/>
      <c r="G29" s="3"/>
      <c r="H29" s="3"/>
      <c r="I29" s="3"/>
      <c r="J29" s="3"/>
      <c r="M29" s="5"/>
      <c r="N29" s="7" t="s">
        <v>8</v>
      </c>
      <c r="O29" s="8">
        <f>O13</f>
        <v>5</v>
      </c>
      <c r="P29" s="5"/>
      <c r="Q29" s="5"/>
      <c r="R29" s="5"/>
      <c r="S29" s="5"/>
      <c r="T29" s="5"/>
    </row>
    <row r="30" spans="2:20" ht="12.75">
      <c r="B30" s="3"/>
      <c r="C30" s="3"/>
      <c r="D30" s="3"/>
      <c r="E30" s="3"/>
      <c r="F30" s="3"/>
      <c r="G30" s="3"/>
      <c r="H30" s="3"/>
      <c r="I30" s="3"/>
      <c r="J30" s="3"/>
      <c r="M30" s="5"/>
      <c r="N30" s="7" t="s">
        <v>9</v>
      </c>
      <c r="O30" s="5">
        <f>IF(F12&lt;0.5*F11,0,IF(D8="Urban",T25,IF(D8="Suburban",T26,T27)))</f>
        <v>0.82</v>
      </c>
      <c r="P30" s="5"/>
      <c r="Q30" s="5"/>
      <c r="R30" s="5"/>
      <c r="S30" s="5"/>
      <c r="T30" s="5"/>
    </row>
    <row r="31" spans="1:20" ht="12.75">
      <c r="A31" t="s">
        <v>36</v>
      </c>
      <c r="B31" s="3"/>
      <c r="C31" s="3"/>
      <c r="D31" s="3"/>
      <c r="E31" s="3"/>
      <c r="F31" s="3"/>
      <c r="G31" s="3"/>
      <c r="H31" s="3"/>
      <c r="I31" s="3"/>
      <c r="J31" s="3"/>
      <c r="M31" s="5"/>
      <c r="N31" s="7" t="s">
        <v>7</v>
      </c>
      <c r="O31" s="5">
        <f>O29*O30</f>
        <v>4.1</v>
      </c>
      <c r="P31" s="5"/>
      <c r="Q31" s="5"/>
      <c r="R31" s="5"/>
      <c r="S31" s="5"/>
      <c r="T31" s="5"/>
    </row>
    <row r="32" spans="1:20" ht="12.75">
      <c r="A32" s="3"/>
      <c r="B32" s="3"/>
      <c r="C32" s="3"/>
      <c r="D32" s="3"/>
      <c r="E32" s="3"/>
      <c r="F32" s="3"/>
      <c r="G32" s="3"/>
      <c r="H32" s="3"/>
      <c r="I32" s="3"/>
      <c r="J32" s="3"/>
      <c r="M32" s="3"/>
      <c r="N32" s="3"/>
      <c r="O32" s="3"/>
      <c r="P32" s="3"/>
      <c r="Q32" s="3"/>
      <c r="R32" s="3"/>
      <c r="S32" s="3"/>
      <c r="T32" s="3"/>
    </row>
    <row r="33" spans="1:20" ht="12.75">
      <c r="A33" s="13" t="s">
        <v>34</v>
      </c>
      <c r="B33" s="3"/>
      <c r="C33" s="3"/>
      <c r="D33" s="3"/>
      <c r="E33" s="3"/>
      <c r="F33" s="3"/>
      <c r="G33" s="3"/>
      <c r="H33" s="3"/>
      <c r="I33" s="3"/>
      <c r="J33" s="3"/>
      <c r="M33" s="15" t="s">
        <v>23</v>
      </c>
      <c r="N33" s="5"/>
      <c r="O33" s="5" t="s">
        <v>3</v>
      </c>
      <c r="P33" s="6">
        <v>0.56</v>
      </c>
      <c r="Q33" s="6">
        <v>0.51</v>
      </c>
      <c r="R33" s="6">
        <v>0.4</v>
      </c>
      <c r="S33" s="6">
        <v>0.28</v>
      </c>
      <c r="T33" s="6">
        <f>IF($D$19&gt;=10,P33,IF($D$19&gt;=5,Q33+(P33-Q33)*($D$19-5)/5,IF($D$19&gt;=2,R33+(Q33-R33)*($D$19-2)/3,S33+(R33-S33)*($D$19)/2)))</f>
        <v>0.37600000000000006</v>
      </c>
    </row>
    <row r="34" spans="1:20" ht="12.75">
      <c r="A34" s="3"/>
      <c r="B34" s="3"/>
      <c r="C34" s="3"/>
      <c r="D34" s="3"/>
      <c r="E34" s="3"/>
      <c r="F34" s="3"/>
      <c r="G34" s="3"/>
      <c r="H34" s="3"/>
      <c r="I34" s="3"/>
      <c r="J34" s="3"/>
      <c r="M34" s="5"/>
      <c r="N34" s="5"/>
      <c r="O34" s="5" t="s">
        <v>4</v>
      </c>
      <c r="P34" s="6">
        <v>0.67</v>
      </c>
      <c r="Q34" s="6">
        <v>0.61</v>
      </c>
      <c r="R34" s="6">
        <v>0.53</v>
      </c>
      <c r="S34" s="6">
        <v>0.39</v>
      </c>
      <c r="T34" s="6">
        <f>IF($D$19&gt;=10,P34,IF($D$19&gt;=5,Q34+(P34-Q34)*($D$19-5)/5,IF($D$19&gt;=2,R34+(Q34-R34)*($D$19-2)/3,S34+(R34-S34)*($D$19)/2)))</f>
        <v>0.502</v>
      </c>
    </row>
    <row r="35" spans="1:20" ht="12.75">
      <c r="A35" s="3"/>
      <c r="B35" s="3"/>
      <c r="C35" s="3"/>
      <c r="D35" s="3"/>
      <c r="E35" s="3"/>
      <c r="F35" s="3"/>
      <c r="G35" s="3"/>
      <c r="H35" s="3"/>
      <c r="I35" s="3"/>
      <c r="J35" s="3"/>
      <c r="M35" s="5"/>
      <c r="N35" s="5"/>
      <c r="O35" s="5" t="s">
        <v>5</v>
      </c>
      <c r="P35" s="6">
        <v>1</v>
      </c>
      <c r="Q35" s="6">
        <v>0.94</v>
      </c>
      <c r="R35" s="6">
        <v>0.86</v>
      </c>
      <c r="S35" s="6">
        <v>0.82</v>
      </c>
      <c r="T35" s="6">
        <f>IF($D$19&gt;=10,P35,IF($D$19&gt;=5,Q35+(P35-Q35)*($D$19-5)/5,IF($D$19&gt;=2,R35+(Q35-R35)*($D$19-2)/3,S35+(R35-S35)*($D$19)/2)))</f>
        <v>0.852</v>
      </c>
    </row>
    <row r="36" spans="13:20" ht="12.75">
      <c r="M36" s="5"/>
      <c r="N36" s="5"/>
      <c r="O36" s="5"/>
      <c r="P36" s="5"/>
      <c r="Q36" s="5"/>
      <c r="R36" s="5"/>
      <c r="S36" s="5"/>
      <c r="T36" s="5"/>
    </row>
    <row r="37" spans="13:20" ht="12.75">
      <c r="M37" s="5"/>
      <c r="N37" s="7" t="s">
        <v>8</v>
      </c>
      <c r="O37" s="8">
        <f>O13</f>
        <v>5</v>
      </c>
      <c r="P37" s="5"/>
      <c r="Q37" s="5"/>
      <c r="R37" s="5"/>
      <c r="S37" s="5"/>
      <c r="T37" s="5"/>
    </row>
    <row r="38" spans="13:20" ht="12.75">
      <c r="M38" s="5"/>
      <c r="N38" s="7" t="s">
        <v>9</v>
      </c>
      <c r="O38" s="5">
        <f>IF(G20&lt;0.5*F19,0,IF(D8="Urban",T33,IF(D8="Suburban",T34,T35)))</f>
        <v>0.852</v>
      </c>
      <c r="P38" s="5"/>
      <c r="Q38" s="5" t="s">
        <v>24</v>
      </c>
      <c r="R38" s="5"/>
      <c r="S38" s="5"/>
      <c r="T38" s="5"/>
    </row>
    <row r="39" spans="13:20" ht="12.75">
      <c r="M39" s="5"/>
      <c r="N39" s="7" t="s">
        <v>7</v>
      </c>
      <c r="O39" s="5">
        <f>O37*O38</f>
        <v>4.26</v>
      </c>
      <c r="P39" s="5"/>
      <c r="Q39" s="5">
        <f>0.24*D17*3.14159*0.25*D18*D18*0.6125*O39*O39*O39*1.9*8.76</f>
        <v>767.384526239131</v>
      </c>
      <c r="R39" s="5"/>
      <c r="S39" s="5"/>
      <c r="T39" s="5"/>
    </row>
  </sheetData>
  <sheetProtection password="EDE3" sheet="1" objects="1" scenarios="1"/>
  <dataValidations count="1">
    <dataValidation type="list" allowBlank="1" showInputMessage="1" showErrorMessage="1" sqref="D8:F8">
      <formula1>$O$9:$O$11</formula1>
    </dataValidation>
  </dataValidation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Anderson</dc:creator>
  <cp:keywords/>
  <dc:description/>
  <cp:lastModifiedBy>Brian Anderson</cp:lastModifiedBy>
  <dcterms:created xsi:type="dcterms:W3CDTF">2007-06-29T17:17:25Z</dcterms:created>
  <dcterms:modified xsi:type="dcterms:W3CDTF">2010-09-30T06:47:50Z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